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노지원\Desktop\결산서\"/>
    </mc:Choice>
  </mc:AlternateContent>
  <bookViews>
    <workbookView xWindow="0" yWindow="0" windowWidth="28800" windowHeight="12165"/>
  </bookViews>
  <sheets>
    <sheet name="새서식" sheetId="4" r:id="rId1"/>
    <sheet name="총괄표" sheetId="1" r:id="rId2"/>
    <sheet name="Sheet2" sheetId="2" r:id="rId3"/>
    <sheet name="Sheet3" sheetId="3" r:id="rId4"/>
  </sheets>
  <externalReferences>
    <externalReference r:id="rId5"/>
    <externalReference r:id="rId6"/>
    <externalReference r:id="rId7"/>
  </externalReferences>
  <definedNames>
    <definedName name="_xlnm.Print_Area" localSheetId="0">새서식!$A$1:$E$14</definedName>
    <definedName name="_xlnm.Print_Area" localSheetId="1">총괄표!$A$1:$K$35</definedName>
  </definedNames>
  <calcPr calcId="162913"/>
</workbook>
</file>

<file path=xl/calcChain.xml><?xml version="1.0" encoding="utf-8"?>
<calcChain xmlns="http://schemas.openxmlformats.org/spreadsheetml/2006/main">
  <c r="D8" i="4" l="1"/>
  <c r="I27" i="1" l="1"/>
  <c r="H27" i="1"/>
  <c r="I15" i="1"/>
  <c r="H15" i="1"/>
  <c r="I7" i="1"/>
  <c r="H7" i="1"/>
  <c r="I14" i="1" l="1"/>
  <c r="J11" i="1"/>
  <c r="K11" i="1" s="1"/>
  <c r="E23" i="1" l="1"/>
  <c r="F23" i="1" s="1"/>
  <c r="K18" i="1"/>
  <c r="J18" i="1"/>
  <c r="F10" i="1"/>
  <c r="E10" i="1"/>
  <c r="E12" i="1"/>
  <c r="F12" i="1" s="1"/>
  <c r="K13" i="1"/>
  <c r="J19" i="1"/>
  <c r="K19" i="1" s="1"/>
  <c r="J20" i="1"/>
  <c r="K20" i="1" s="1"/>
  <c r="J27" i="1" l="1"/>
  <c r="K27" i="1" s="1"/>
  <c r="J28" i="1"/>
  <c r="K28" i="1" s="1"/>
  <c r="K24" i="1"/>
  <c r="F20" i="1"/>
  <c r="J31" i="1"/>
  <c r="K31" i="1" s="1"/>
  <c r="J23" i="1"/>
  <c r="K23" i="1" s="1"/>
  <c r="J22" i="1"/>
  <c r="K22" i="1" s="1"/>
  <c r="J17" i="1"/>
  <c r="K17" i="1" s="1"/>
  <c r="J16" i="1"/>
  <c r="K16" i="1" s="1"/>
  <c r="J15" i="1"/>
  <c r="K15" i="1" s="1"/>
  <c r="J12" i="1"/>
  <c r="K12" i="1" s="1"/>
  <c r="J10" i="1"/>
  <c r="K10" i="1" s="1"/>
  <c r="J9" i="1"/>
  <c r="K9" i="1" s="1"/>
  <c r="J8" i="1"/>
  <c r="K8" i="1" s="1"/>
  <c r="J7" i="1"/>
  <c r="K7" i="1" s="1"/>
  <c r="J30" i="1" l="1"/>
  <c r="K30" i="1" s="1"/>
  <c r="J29" i="1"/>
  <c r="K29" i="1" s="1"/>
  <c r="I32" i="1"/>
  <c r="E31" i="1" l="1"/>
  <c r="F31" i="1" s="1"/>
  <c r="E30" i="1"/>
  <c r="E29" i="1"/>
  <c r="E28" i="1"/>
  <c r="F28" i="1" s="1"/>
  <c r="E27" i="1"/>
  <c r="E24" i="1"/>
  <c r="F24" i="1" s="1"/>
  <c r="E22" i="1"/>
  <c r="F22" i="1" s="1"/>
  <c r="E18" i="1"/>
  <c r="F18" i="1" s="1"/>
  <c r="E17" i="1"/>
  <c r="F17" i="1" s="1"/>
  <c r="E16" i="1"/>
  <c r="F16" i="1" s="1"/>
  <c r="E15" i="1"/>
  <c r="F15" i="1" s="1"/>
  <c r="E8" i="1"/>
  <c r="F8" i="1" s="1"/>
  <c r="E9" i="1"/>
  <c r="E13" i="1"/>
  <c r="F13" i="1" s="1"/>
  <c r="E7" i="1"/>
  <c r="F7" i="1" s="1"/>
  <c r="H14" i="1" l="1"/>
  <c r="C14" i="1"/>
  <c r="B8" i="4" s="1"/>
  <c r="D26" i="1"/>
  <c r="C10" i="4" s="1"/>
  <c r="I26" i="1"/>
  <c r="H26" i="1"/>
  <c r="C26" i="1"/>
  <c r="B10" i="4" s="1"/>
  <c r="H32" i="1"/>
  <c r="J32" i="1" s="1"/>
  <c r="D32" i="1"/>
  <c r="C11" i="4" s="1"/>
  <c r="C32" i="1"/>
  <c r="B11" i="4" s="1"/>
  <c r="I21" i="1"/>
  <c r="H21" i="1"/>
  <c r="D21" i="1"/>
  <c r="C9" i="4" s="1"/>
  <c r="C21" i="1"/>
  <c r="B9" i="4" s="1"/>
  <c r="D14" i="1"/>
  <c r="C8" i="4" s="1"/>
  <c r="F9" i="1"/>
  <c r="D10" i="4" l="1"/>
  <c r="E10" i="4" s="1"/>
  <c r="D11" i="4"/>
  <c r="E11" i="4" s="1"/>
  <c r="J26" i="1"/>
  <c r="K26" i="1" s="1"/>
  <c r="J21" i="1"/>
  <c r="K21" i="1" s="1"/>
  <c r="C12" i="4"/>
  <c r="D9" i="4"/>
  <c r="E9" i="4" s="1"/>
  <c r="J14" i="1"/>
  <c r="K14" i="1" s="1"/>
  <c r="E8" i="4"/>
  <c r="B12" i="4"/>
  <c r="E32" i="1"/>
  <c r="F32" i="1" s="1"/>
  <c r="E26" i="1"/>
  <c r="F26" i="1" s="1"/>
  <c r="H33" i="1"/>
  <c r="C33" i="1"/>
  <c r="E21" i="1"/>
  <c r="F21" i="1" s="1"/>
  <c r="K32" i="1"/>
  <c r="E14" i="1"/>
  <c r="F14" i="1" s="1"/>
  <c r="I33" i="1"/>
  <c r="D33" i="1"/>
  <c r="D12" i="4" l="1"/>
  <c r="E12" i="4" s="1"/>
  <c r="J33" i="1"/>
  <c r="K33" i="1" s="1"/>
  <c r="E33" i="1"/>
  <c r="F33" i="1" s="1"/>
</calcChain>
</file>

<file path=xl/sharedStrings.xml><?xml version="1.0" encoding="utf-8"?>
<sst xmlns="http://schemas.openxmlformats.org/spreadsheetml/2006/main" count="102" uniqueCount="63">
  <si>
    <t>(%)</t>
  </si>
  <si>
    <t>①</t>
  </si>
  <si>
    <t>②</t>
  </si>
  <si>
    <t>③</t>
  </si>
  <si>
    <r>
      <rPr>
        <sz val="11"/>
        <color rgb="FF282828"/>
        <rFont val="HY헤드라인M"/>
        <family val="1"/>
        <charset val="129"/>
      </rPr>
      <t>구분</t>
    </r>
    <phoneticPr fontId="2" type="noConversion"/>
  </si>
  <si>
    <r>
      <rPr>
        <sz val="11"/>
        <color rgb="FF282828"/>
        <rFont val="HY헤드라인M"/>
        <family val="1"/>
        <charset val="129"/>
      </rPr>
      <t>세</t>
    </r>
    <r>
      <rPr>
        <sz val="11"/>
        <color rgb="FF282828"/>
        <rFont val="Arial Narrow"/>
        <family val="2"/>
      </rPr>
      <t xml:space="preserve">          </t>
    </r>
    <r>
      <rPr>
        <sz val="11"/>
        <color rgb="FF282828"/>
        <rFont val="HY헤드라인M"/>
        <family val="1"/>
        <charset val="129"/>
      </rPr>
      <t>입</t>
    </r>
    <phoneticPr fontId="2" type="noConversion"/>
  </si>
  <si>
    <r>
      <rPr>
        <sz val="11"/>
        <color rgb="FF282828"/>
        <rFont val="HY헤드라인M"/>
        <family val="1"/>
        <charset val="129"/>
      </rPr>
      <t>세</t>
    </r>
    <r>
      <rPr>
        <sz val="11"/>
        <color rgb="FF282828"/>
        <rFont val="Arial Narrow"/>
        <family val="2"/>
      </rPr>
      <t xml:space="preserve">          </t>
    </r>
    <r>
      <rPr>
        <sz val="11"/>
        <color rgb="FF282828"/>
        <rFont val="HY헤드라인M"/>
        <family val="1"/>
        <charset val="129"/>
      </rPr>
      <t>출</t>
    </r>
    <phoneticPr fontId="2" type="noConversion"/>
  </si>
  <si>
    <t>복지관</t>
    <phoneticPr fontId="2" type="noConversion"/>
  </si>
  <si>
    <t>센터</t>
    <phoneticPr fontId="2" type="noConversion"/>
  </si>
  <si>
    <t>노인</t>
    <phoneticPr fontId="2" type="noConversion"/>
  </si>
  <si>
    <t>동래구</t>
    <phoneticPr fontId="2" type="noConversion"/>
  </si>
  <si>
    <t>복지</t>
    <phoneticPr fontId="2" type="noConversion"/>
  </si>
  <si>
    <t>사회</t>
    <phoneticPr fontId="2" type="noConversion"/>
  </si>
  <si>
    <t>서비스</t>
    <phoneticPr fontId="2" type="noConversion"/>
  </si>
  <si>
    <t>사업수입</t>
    <phoneticPr fontId="2" type="noConversion"/>
  </si>
  <si>
    <t>보조금수입</t>
    <phoneticPr fontId="2" type="noConversion"/>
  </si>
  <si>
    <t>입소자수입</t>
    <phoneticPr fontId="2" type="noConversion"/>
  </si>
  <si>
    <t>사업수입</t>
    <phoneticPr fontId="2" type="noConversion"/>
  </si>
  <si>
    <t>관</t>
  </si>
  <si>
    <t>증감</t>
  </si>
  <si>
    <t>증감률</t>
  </si>
  <si>
    <t>증감률</t>
    <phoneticPr fontId="2" type="noConversion"/>
  </si>
  <si>
    <t>후원금수입</t>
    <phoneticPr fontId="2" type="noConversion"/>
  </si>
  <si>
    <t>전  출  금</t>
    <phoneticPr fontId="2" type="noConversion"/>
  </si>
  <si>
    <t>전 입 금</t>
    <phoneticPr fontId="2" type="noConversion"/>
  </si>
  <si>
    <t>이 월 금</t>
    <phoneticPr fontId="2" type="noConversion"/>
  </si>
  <si>
    <t>잡 수 입</t>
    <phoneticPr fontId="2" type="noConversion"/>
  </si>
  <si>
    <t>④</t>
    <phoneticPr fontId="2" type="noConversion"/>
  </si>
  <si>
    <t>재가노인</t>
    <phoneticPr fontId="2" type="noConversion"/>
  </si>
  <si>
    <t>보조금수입</t>
    <phoneticPr fontId="2" type="noConversion"/>
  </si>
  <si>
    <t>예산</t>
    <phoneticPr fontId="2" type="noConversion"/>
  </si>
  <si>
    <t>결산</t>
    <phoneticPr fontId="2" type="noConversion"/>
  </si>
  <si>
    <t>(* 증감금액 = 예산금액 - 결산금액)</t>
  </si>
  <si>
    <r>
      <rPr>
        <sz val="11"/>
        <rFont val="HY헤드라인M"/>
        <family val="1"/>
        <charset val="129"/>
      </rPr>
      <t>구분</t>
    </r>
    <phoneticPr fontId="2" type="noConversion"/>
  </si>
  <si>
    <t>세    입 / 세    출</t>
    <phoneticPr fontId="2" type="noConversion"/>
  </si>
  <si>
    <t>① 동래구노인복지관</t>
    <phoneticPr fontId="2" type="noConversion"/>
  </si>
  <si>
    <t>② 노인복지센터</t>
    <phoneticPr fontId="2" type="noConversion"/>
  </si>
  <si>
    <t>③ 사회서비스센터</t>
    <phoneticPr fontId="2" type="noConversion"/>
  </si>
  <si>
    <t>④ 재가노인서비스센터</t>
    <phoneticPr fontId="2" type="noConversion"/>
  </si>
  <si>
    <t>합     계</t>
  </si>
  <si>
    <t>노인</t>
    <phoneticPr fontId="2" type="noConversion"/>
  </si>
  <si>
    <t>센터</t>
    <phoneticPr fontId="2" type="noConversion"/>
  </si>
  <si>
    <t>소    계</t>
  </si>
  <si>
    <t>잡  수 입</t>
    <phoneticPr fontId="2" type="noConversion"/>
  </si>
  <si>
    <t>사  무  비</t>
  </si>
  <si>
    <t>재산조성비</t>
  </si>
  <si>
    <t>사  업  비</t>
  </si>
  <si>
    <t>잡  지  출</t>
  </si>
  <si>
    <t>예  비  비</t>
  </si>
  <si>
    <t>소     계</t>
  </si>
  <si>
    <t>소      계</t>
  </si>
  <si>
    <t>사  무  비</t>
    <phoneticPr fontId="2" type="noConversion"/>
  </si>
  <si>
    <t>사  업  비</t>
    <phoneticPr fontId="2" type="noConversion"/>
  </si>
  <si>
    <t>잡  지  출
(차기이월금)</t>
    <phoneticPr fontId="2" type="noConversion"/>
  </si>
  <si>
    <t>반  환  금</t>
    <phoneticPr fontId="2" type="noConversion"/>
  </si>
  <si>
    <r>
      <t>▣</t>
    </r>
    <r>
      <rPr>
        <sz val="11.5"/>
        <color rgb="FF000000"/>
        <rFont val="HY견고딕"/>
        <family val="1"/>
        <charset val="129"/>
      </rPr>
      <t xml:space="preserve"> 2016.01.01-2016.12.31                                                                                                         </t>
    </r>
    <r>
      <rPr>
        <sz val="10"/>
        <color rgb="FF000000"/>
        <rFont val="HY견고딕"/>
        <family val="1"/>
        <charset val="129"/>
      </rPr>
      <t>(단위:원)</t>
    </r>
    <phoneticPr fontId="2" type="noConversion"/>
  </si>
  <si>
    <t>2016년</t>
    <phoneticPr fontId="2" type="noConversion"/>
  </si>
  <si>
    <t xml:space="preserve">2016년 </t>
    <phoneticPr fontId="2" type="noConversion"/>
  </si>
  <si>
    <t>2016년</t>
    <phoneticPr fontId="2" type="noConversion"/>
  </si>
  <si>
    <r>
      <t>▣</t>
    </r>
    <r>
      <rPr>
        <b/>
        <sz val="11.5"/>
        <color rgb="FF000000"/>
        <rFont val="맑은 고딕"/>
        <family val="3"/>
        <charset val="129"/>
        <scheme val="minor"/>
      </rPr>
      <t xml:space="preserve"> 2016.01.01-2016.12.31                                                                                                   </t>
    </r>
    <r>
      <rPr>
        <b/>
        <sz val="10"/>
        <color rgb="FF000000"/>
        <rFont val="맑은 고딕"/>
        <family val="3"/>
        <charset val="129"/>
        <scheme val="minor"/>
      </rPr>
      <t>(단위:원)</t>
    </r>
    <phoneticPr fontId="2" type="noConversion"/>
  </si>
  <si>
    <r>
      <t xml:space="preserve"> </t>
    </r>
    <r>
      <rPr>
        <sz val="14"/>
        <color indexed="9"/>
        <rFont val="맑은 고딕"/>
        <family val="3"/>
        <charset val="129"/>
      </rPr>
      <t>◎</t>
    </r>
    <r>
      <rPr>
        <sz val="14"/>
        <color indexed="9"/>
        <rFont val="HY헤드라인M"/>
        <family val="1"/>
        <charset val="129"/>
      </rPr>
      <t xml:space="preserve"> </t>
    </r>
    <r>
      <rPr>
        <sz val="18"/>
        <color indexed="9"/>
        <rFont val="HY헤드라인M"/>
        <family val="1"/>
        <charset val="129"/>
      </rPr>
      <t xml:space="preserve">동래구노인복지관(부설기관 포함) </t>
    </r>
    <r>
      <rPr>
        <sz val="14"/>
        <color indexed="9"/>
        <rFont val="HY헤드라인M"/>
        <family val="1"/>
        <charset val="129"/>
      </rPr>
      <t xml:space="preserve">
2016년도 결산(안) 심사․의결에  관한 사항</t>
    </r>
    <phoneticPr fontId="13" type="noConversion"/>
  </si>
  <si>
    <t>2016년</t>
    <phoneticPr fontId="2" type="noConversion"/>
  </si>
  <si>
    <t>2016년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</si>
</sst>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 "/>
    <numFmt numFmtId="177" formatCode="\△#,##0;#,##0;\-"/>
    <numFmt numFmtId="178" formatCode="\△0.0%;0.0%"/>
    <numFmt numFmtId="179" formatCode="\△0.0%;0.0%;\-"/>
  </numFmts>
  <fonts count="36">
    <font>
      <sz val="11"/>
      <color theme="1"/>
      <name val="맑은 고딕"/>
      <family val="2"/>
      <charset val="129"/>
      <scheme val="minor"/>
    </font>
    <font>
      <sz val="11"/>
      <color rgb="FF282828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4.6"/>
      <color rgb="FF000000"/>
      <name val="중앙세명조"/>
      <family val="3"/>
      <charset val="129"/>
    </font>
    <font>
      <b/>
      <sz val="16"/>
      <color rgb="FF78787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Arial Narrow"/>
      <family val="2"/>
    </font>
    <font>
      <sz val="11"/>
      <color rgb="FF282828"/>
      <name val="Arial Narrow"/>
      <family val="2"/>
    </font>
    <font>
      <sz val="10"/>
      <color rgb="FF282828"/>
      <name val="돋움"/>
      <family val="3"/>
      <charset val="129"/>
    </font>
    <font>
      <sz val="14"/>
      <color theme="0"/>
      <name val="HY헤드라인M"/>
      <family val="1"/>
      <charset val="129"/>
    </font>
    <font>
      <sz val="14"/>
      <color indexed="9"/>
      <name val="맑은 고딕"/>
      <family val="3"/>
      <charset val="129"/>
    </font>
    <font>
      <sz val="14"/>
      <color indexed="9"/>
      <name val="HY헤드라인M"/>
      <family val="1"/>
      <charset val="129"/>
    </font>
    <font>
      <sz val="18"/>
      <color indexed="9"/>
      <name val="HY헤드라인M"/>
      <family val="1"/>
      <charset val="129"/>
    </font>
    <font>
      <sz val="8"/>
      <name val="돋움"/>
      <family val="3"/>
      <charset val="129"/>
    </font>
    <font>
      <sz val="11"/>
      <name val="Arial Narrow"/>
      <family val="2"/>
    </font>
    <font>
      <sz val="11"/>
      <name val="HY헤드라인M"/>
      <family val="1"/>
      <charset val="129"/>
    </font>
    <font>
      <sz val="14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6"/>
      <name val="Arial Narrow"/>
      <family val="2"/>
    </font>
    <font>
      <b/>
      <sz val="11"/>
      <name val="맑은 고딕"/>
      <family val="3"/>
      <charset val="129"/>
      <scheme val="minor"/>
    </font>
    <font>
      <b/>
      <sz val="16"/>
      <name val="Arial Narrow"/>
      <family val="2"/>
    </font>
    <font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1"/>
      <name val="Arial Narrow"/>
      <family val="2"/>
    </font>
    <font>
      <b/>
      <sz val="10"/>
      <name val="돋움"/>
      <family val="3"/>
      <charset val="129"/>
    </font>
    <font>
      <sz val="10"/>
      <color rgb="FF000000"/>
      <name val="HY견고딕"/>
      <family val="1"/>
      <charset val="129"/>
    </font>
    <font>
      <sz val="11.5"/>
      <color rgb="FF000000"/>
      <name val="HY견고딕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theme="1" tint="0.499984740745262"/>
      </left>
      <right style="double">
        <color rgb="FF000000"/>
      </right>
      <top/>
      <bottom style="thin">
        <color theme="1" tint="0.499984740745262"/>
      </bottom>
      <diagonal/>
    </border>
    <border>
      <left style="medium">
        <color rgb="FF000000"/>
      </left>
      <right style="thin">
        <color theme="1" tint="0.499984740745262"/>
      </right>
      <top style="medium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rgb="FF000000"/>
      </right>
      <top style="medium">
        <color rgb="FF000000"/>
      </top>
      <bottom style="thin">
        <color theme="1" tint="0.499984740745262"/>
      </bottom>
      <diagonal/>
    </border>
    <border>
      <left style="medium">
        <color rgb="FF00000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000000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rgb="FF000000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rgb="FF00000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rgb="FF00000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double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 style="medium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rgb="FF000000"/>
      </right>
      <top style="double">
        <color rgb="FF000000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double">
        <color rgb="FF000000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rgb="FF000000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double">
        <color rgb="FF000000"/>
      </right>
      <top/>
      <bottom/>
      <diagonal/>
    </border>
    <border>
      <left style="thin">
        <color theme="1" tint="0.499984740745262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theme="1" tint="0.499984740745262"/>
      </right>
      <top/>
      <bottom/>
      <diagonal/>
    </border>
    <border>
      <left style="medium">
        <color rgb="FF000000"/>
      </left>
      <right style="thin">
        <color theme="1" tint="0.499984740745262"/>
      </right>
      <top style="double">
        <color rgb="FF000000"/>
      </top>
      <bottom/>
      <diagonal/>
    </border>
    <border>
      <left style="medium">
        <color rgb="FF000000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rgb="FF000000"/>
      </left>
      <right style="thin">
        <color theme="1" tint="0.499984740745262"/>
      </right>
      <top style="medium">
        <color theme="1" tint="0.499984740745262"/>
      </top>
      <bottom style="medium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rgb="FF000000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rgb="FF000000"/>
      </bottom>
      <diagonal/>
    </border>
    <border>
      <left style="thin">
        <color theme="1" tint="0.499984740745262"/>
      </left>
      <right style="double">
        <color auto="1"/>
      </right>
      <top style="medium">
        <color theme="1" tint="0.499984740745262"/>
      </top>
      <bottom style="medium">
        <color rgb="FF000000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double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rgb="FF000000"/>
      </left>
      <right/>
      <top/>
      <bottom/>
      <diagonal/>
    </border>
    <border>
      <left style="thin">
        <color theme="1" tint="0.499984740745262"/>
      </left>
      <right style="medium">
        <color rgb="FF000000"/>
      </right>
      <top style="medium">
        <color theme="1" tint="0.499984740745262"/>
      </top>
      <bottom style="medium">
        <color rgb="FF000000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rgb="FF000000"/>
      </left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double">
        <color rgb="FF000000"/>
      </right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medium">
        <color rgb="FF000000"/>
      </right>
      <top style="thin">
        <color theme="1" tint="0.499984740745262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76" fontId="17" fillId="0" borderId="42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6" fontId="17" fillId="0" borderId="46" xfId="0" applyNumberFormat="1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right" vertical="center" wrapText="1" indent="1"/>
    </xf>
    <xf numFmtId="0" fontId="18" fillId="0" borderId="39" xfId="0" applyFont="1" applyBorder="1" applyAlignment="1">
      <alignment horizontal="center" vertical="center" wrapText="1"/>
    </xf>
    <xf numFmtId="3" fontId="19" fillId="0" borderId="41" xfId="0" applyNumberFormat="1" applyFont="1" applyFill="1" applyBorder="1" applyAlignment="1">
      <alignment horizontal="right" vertical="center" wrapText="1" indent="1"/>
    </xf>
    <xf numFmtId="0" fontId="20" fillId="5" borderId="51" xfId="0" applyFont="1" applyFill="1" applyBorder="1" applyAlignment="1">
      <alignment horizontal="center" vertical="center" wrapText="1"/>
    </xf>
    <xf numFmtId="3" fontId="21" fillId="5" borderId="52" xfId="0" applyNumberFormat="1" applyFont="1" applyFill="1" applyBorder="1" applyAlignment="1">
      <alignment horizontal="right" vertical="center" wrapText="1" inden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3" fillId="0" borderId="54" xfId="0" applyFont="1" applyBorder="1">
      <alignment vertical="center"/>
    </xf>
    <xf numFmtId="0" fontId="25" fillId="0" borderId="10" xfId="0" applyFont="1" applyBorder="1" applyAlignment="1">
      <alignment horizontal="center" vertical="center" wrapText="1"/>
    </xf>
    <xf numFmtId="176" fontId="25" fillId="0" borderId="18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76" fontId="25" fillId="0" borderId="27" xfId="0" applyNumberFormat="1" applyFont="1" applyBorder="1" applyAlignment="1">
      <alignment horizontal="center" vertical="center" wrapText="1"/>
    </xf>
    <xf numFmtId="176" fontId="25" fillId="0" borderId="28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41" fontId="14" fillId="0" borderId="7" xfId="1" applyFont="1" applyBorder="1" applyAlignment="1">
      <alignment horizontal="right" vertical="center" wrapText="1"/>
    </xf>
    <xf numFmtId="3" fontId="29" fillId="3" borderId="22" xfId="0" applyNumberFormat="1" applyFont="1" applyFill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41" fontId="14" fillId="0" borderId="10" xfId="1" applyFont="1" applyBorder="1" applyAlignment="1">
      <alignment horizontal="right" vertical="center" wrapText="1"/>
    </xf>
    <xf numFmtId="3" fontId="29" fillId="0" borderId="33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5" fillId="0" borderId="0" xfId="0" applyFo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right" vertical="center" wrapText="1"/>
    </xf>
    <xf numFmtId="177" fontId="14" fillId="0" borderId="7" xfId="0" applyNumberFormat="1" applyFont="1" applyBorder="1" applyAlignment="1">
      <alignment horizontal="right" vertical="center" wrapText="1"/>
    </xf>
    <xf numFmtId="177" fontId="29" fillId="3" borderId="22" xfId="0" applyNumberFormat="1" applyFont="1" applyFill="1" applyBorder="1" applyAlignment="1">
      <alignment horizontal="right" vertical="center" wrapText="1"/>
    </xf>
    <xf numFmtId="177" fontId="14" fillId="0" borderId="20" xfId="0" applyNumberFormat="1" applyFont="1" applyBorder="1" applyAlignment="1">
      <alignment horizontal="right" vertical="center" wrapText="1"/>
    </xf>
    <xf numFmtId="177" fontId="29" fillId="0" borderId="33" xfId="0" applyNumberFormat="1" applyFont="1" applyBorder="1" applyAlignment="1">
      <alignment horizontal="right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3" fontId="29" fillId="3" borderId="58" xfId="0" applyNumberFormat="1" applyFont="1" applyFill="1" applyBorder="1" applyAlignment="1">
      <alignment horizontal="right" vertical="center" wrapText="1"/>
    </xf>
    <xf numFmtId="177" fontId="29" fillId="3" borderId="58" xfId="0" applyNumberFormat="1" applyFont="1" applyFill="1" applyBorder="1" applyAlignment="1">
      <alignment horizontal="right" vertical="center" wrapText="1"/>
    </xf>
    <xf numFmtId="0" fontId="30" fillId="3" borderId="60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177" fontId="19" fillId="0" borderId="48" xfId="0" applyNumberFormat="1" applyFont="1" applyFill="1" applyBorder="1" applyAlignment="1">
      <alignment horizontal="right" vertical="center" wrapText="1" indent="1"/>
    </xf>
    <xf numFmtId="177" fontId="19" fillId="0" borderId="41" xfId="0" applyNumberFormat="1" applyFont="1" applyFill="1" applyBorder="1" applyAlignment="1">
      <alignment horizontal="right" vertical="center" wrapText="1" indent="1"/>
    </xf>
    <xf numFmtId="177" fontId="21" fillId="5" borderId="52" xfId="0" applyNumberFormat="1" applyFont="1" applyFill="1" applyBorder="1" applyAlignment="1">
      <alignment horizontal="right" vertical="center" wrapText="1" indent="1"/>
    </xf>
    <xf numFmtId="178" fontId="19" fillId="0" borderId="49" xfId="0" applyNumberFormat="1" applyFont="1" applyFill="1" applyBorder="1" applyAlignment="1">
      <alignment horizontal="right" vertical="center" wrapText="1" indent="1"/>
    </xf>
    <xf numFmtId="178" fontId="19" fillId="0" borderId="50" xfId="0" applyNumberFormat="1" applyFont="1" applyFill="1" applyBorder="1" applyAlignment="1">
      <alignment horizontal="right" vertical="center" wrapText="1" indent="1"/>
    </xf>
    <xf numFmtId="178" fontId="21" fillId="5" borderId="53" xfId="0" applyNumberFormat="1" applyFont="1" applyFill="1" applyBorder="1" applyAlignment="1">
      <alignment horizontal="right" vertical="center" wrapText="1" indent="1"/>
    </xf>
    <xf numFmtId="179" fontId="14" fillId="0" borderId="19" xfId="0" applyNumberFormat="1" applyFont="1" applyBorder="1" applyAlignment="1">
      <alignment horizontal="right" vertical="center" wrapText="1"/>
    </xf>
    <xf numFmtId="179" fontId="14" fillId="0" borderId="8" xfId="0" applyNumberFormat="1" applyFont="1" applyBorder="1" applyAlignment="1">
      <alignment horizontal="right" vertical="center" wrapText="1"/>
    </xf>
    <xf numFmtId="179" fontId="29" fillId="3" borderId="59" xfId="0" applyNumberFormat="1" applyFont="1" applyFill="1" applyBorder="1" applyAlignment="1">
      <alignment horizontal="right" vertical="center" wrapText="1"/>
    </xf>
    <xf numFmtId="179" fontId="14" fillId="0" borderId="2" xfId="0" applyNumberFormat="1" applyFont="1" applyBorder="1" applyAlignment="1">
      <alignment horizontal="right" vertical="center" wrapText="1"/>
    </xf>
    <xf numFmtId="179" fontId="29" fillId="3" borderId="23" xfId="0" applyNumberFormat="1" applyFont="1" applyFill="1" applyBorder="1" applyAlignment="1">
      <alignment horizontal="right" vertical="center" wrapText="1"/>
    </xf>
    <xf numFmtId="179" fontId="29" fillId="0" borderId="35" xfId="0" applyNumberFormat="1" applyFont="1" applyBorder="1" applyAlignment="1">
      <alignment horizontal="right" vertical="center" wrapText="1"/>
    </xf>
    <xf numFmtId="179" fontId="29" fillId="3" borderId="61" xfId="0" applyNumberFormat="1" applyFont="1" applyFill="1" applyBorder="1" applyAlignment="1">
      <alignment horizontal="right" vertical="center" wrapText="1"/>
    </xf>
    <xf numFmtId="179" fontId="29" fillId="3" borderId="25" xfId="0" applyNumberFormat="1" applyFont="1" applyFill="1" applyBorder="1" applyAlignment="1">
      <alignment horizontal="right" vertical="center" wrapText="1"/>
    </xf>
    <xf numFmtId="179" fontId="29" fillId="0" borderId="55" xfId="0" applyNumberFormat="1" applyFont="1" applyBorder="1" applyAlignment="1">
      <alignment horizontal="right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59449</xdr:colOff>
      <xdr:row>1</xdr:row>
      <xdr:rowOff>263744</xdr:rowOff>
    </xdr:from>
    <xdr:to>
      <xdr:col>4</xdr:col>
      <xdr:colOff>1095375</xdr:colOff>
      <xdr:row>1</xdr:row>
      <xdr:rowOff>708136</xdr:rowOff>
    </xdr:to>
    <xdr:sp macro="" textlink="">
      <xdr:nvSpPr>
        <xdr:cNvPr id="2" name="모서리가 둥근 직사각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449" y="873344"/>
          <a:ext cx="7303376" cy="444392"/>
        </a:xfrm>
        <a:prstGeom prst="round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동래구노인복지관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(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부설기관 포함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) 2016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년도 결산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(</a:t>
          </a:r>
          <a:r>
            <a:rPr lang="ko-KR" altLang="en-US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안</a:t>
          </a:r>
          <a:r>
            <a:rPr lang="en-US" altLang="ko-KR" sz="15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) </a:t>
          </a:r>
          <a:r>
            <a:rPr lang="ko-KR" altLang="en-US" sz="1500" b="0" cap="none" spc="0">
              <a:ln>
                <a:noFill/>
              </a:ln>
              <a:solidFill>
                <a:srgbClr val="0070C0"/>
              </a:solidFill>
              <a:effectLst/>
              <a:latin typeface="HY헤드라인M" pitchFamily="18" charset="-127"/>
              <a:ea typeface="HY헤드라인M" pitchFamily="18" charset="-127"/>
            </a:rPr>
            <a:t>총괄집계표</a:t>
          </a:r>
          <a:endParaRPr lang="en-US" altLang="ko-KR" sz="1500" b="0" cap="none" spc="0">
            <a:ln>
              <a:noFill/>
            </a:ln>
            <a:solidFill>
              <a:srgbClr val="0070C0"/>
            </a:solidFill>
            <a:effectLst/>
            <a:latin typeface="HY헤드라인M" pitchFamily="18" charset="-127"/>
            <a:ea typeface="HY헤드라인M" pitchFamily="18" charset="-12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1</xdr:row>
      <xdr:rowOff>152400</xdr:rowOff>
    </xdr:from>
    <xdr:to>
      <xdr:col>10</xdr:col>
      <xdr:colOff>666749</xdr:colOff>
      <xdr:row>1</xdr:row>
      <xdr:rowOff>695324</xdr:rowOff>
    </xdr:to>
    <xdr:sp macro="" textlink="">
      <xdr:nvSpPr>
        <xdr:cNvPr id="2" name="모서리가 둥근 직사각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623" y="447675"/>
          <a:ext cx="7810501" cy="542924"/>
        </a:xfrm>
        <a:prstGeom prst="round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ko-KR" altLang="en-US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동래구노인복지관</a:t>
          </a:r>
          <a:r>
            <a:rPr lang="en-US" altLang="ko-KR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(</a:t>
          </a:r>
          <a:r>
            <a:rPr lang="ko-KR" altLang="en-US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부설기관 포함</a:t>
          </a:r>
          <a:r>
            <a:rPr lang="en-US" altLang="ko-KR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) 2016</a:t>
          </a:r>
          <a:r>
            <a:rPr lang="ko-KR" altLang="en-US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년도 </a:t>
          </a:r>
          <a:r>
            <a:rPr lang="ko-KR" altLang="en-US" sz="1800" b="0" cap="none" spc="0" baseline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 </a:t>
          </a:r>
          <a:r>
            <a:rPr lang="ko-KR" altLang="en-US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세입∙세출 결산</a:t>
          </a:r>
          <a:r>
            <a:rPr lang="en-US" altLang="ko-KR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(</a:t>
          </a:r>
          <a:r>
            <a:rPr lang="ko-KR" altLang="en-US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안</a:t>
          </a:r>
          <a:r>
            <a:rPr lang="en-US" altLang="ko-KR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)</a:t>
          </a:r>
          <a:r>
            <a:rPr lang="ko-KR" altLang="en-US" sz="1800" b="0" cap="none" spc="0">
              <a:ln>
                <a:noFill/>
              </a:ln>
              <a:solidFill>
                <a:schemeClr val="tx1"/>
              </a:solidFill>
              <a:effectLst/>
              <a:latin typeface="HY헤드라인M" pitchFamily="18" charset="-127"/>
              <a:ea typeface="HY헤드라인M" pitchFamily="18" charset="-127"/>
            </a:rPr>
            <a:t> 총괄표</a:t>
          </a:r>
          <a:endParaRPr lang="en-US" altLang="ko-KR" sz="1800" b="0" cap="none" spc="0">
            <a:ln>
              <a:noFill/>
            </a:ln>
            <a:solidFill>
              <a:schemeClr val="tx1"/>
            </a:solidFill>
            <a:effectLst/>
            <a:latin typeface="HY헤드라인M" pitchFamily="18" charset="-127"/>
            <a:ea typeface="HY헤드라인M" pitchFamily="18" charset="-127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45380;%20&#48373;&#51648;&#44288;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45380;%20&#45432;&#51064;&#48373;&#51648;&#49468;&#53552;&#44208;&#4932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45380;%20&#51116;&#44032;&#45432;&#51064;&#51648;&#50896;&#49436;&#48708;&#49828;&#49468;&#53552;%20&#44208;&#49328;&#49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표"/>
      <sheetName val="1.세입결산서"/>
      <sheetName val="1.세출결산서 "/>
      <sheetName val="2.과목전용조서"/>
      <sheetName val="3.예비비사용조서"/>
      <sheetName val="14.기본재산수입명세서"/>
      <sheetName val="15.사업수입명세서"/>
      <sheetName val="16.정부보조금명세서"/>
      <sheetName val="17.후원금수입"/>
      <sheetName val="후원금수입명세서"/>
      <sheetName val="후원품수입명세서"/>
      <sheetName val="후원품사용명세서"/>
      <sheetName val="후원금사용명세서"/>
      <sheetName val="18.인건비명세서"/>
      <sheetName val="19.사업비명세서"/>
      <sheetName val="20.기타비용명세서"/>
      <sheetName val="부채명세서"/>
      <sheetName val="현금잔액"/>
    </sheetNames>
    <sheetDataSet>
      <sheetData sheetId="0"/>
      <sheetData sheetId="1">
        <row r="6">
          <cell r="H6">
            <v>382064900</v>
          </cell>
          <cell r="I6">
            <v>367083722</v>
          </cell>
        </row>
        <row r="7">
          <cell r="H7">
            <v>15000000</v>
          </cell>
          <cell r="I7">
            <v>12934620</v>
          </cell>
        </row>
        <row r="8">
          <cell r="H8">
            <v>80515280</v>
          </cell>
          <cell r="I8">
            <v>62606242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표"/>
      <sheetName val="1.세입결산서"/>
      <sheetName val="1.세출결산서 "/>
      <sheetName val="2.과목전용조서"/>
      <sheetName val="3.예비비사용조서"/>
      <sheetName val="14.기본재산수입명세서"/>
      <sheetName val="15.사업수입명세서"/>
      <sheetName val="16.정부보조금명세서"/>
      <sheetName val="17.후원금수입"/>
      <sheetName val="18.인건비명세서"/>
      <sheetName val="19.사업비명세서"/>
      <sheetName val="20.기타비용명세서"/>
      <sheetName val="6.현금잔액"/>
      <sheetName val="12.부채명세서"/>
      <sheetName val="21.감사보고서"/>
    </sheetNames>
    <sheetDataSet>
      <sheetData sheetId="0" refreshError="1"/>
      <sheetData sheetId="1">
        <row r="6">
          <cell r="H6">
            <v>170533360</v>
          </cell>
          <cell r="I6">
            <v>145555728</v>
          </cell>
        </row>
        <row r="7">
          <cell r="H7">
            <v>5400000</v>
          </cell>
          <cell r="I7">
            <v>2715000</v>
          </cell>
        </row>
        <row r="8">
          <cell r="H8">
            <v>6940000</v>
          </cell>
          <cell r="I8">
            <v>2426818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표"/>
      <sheetName val="1.세입결산서"/>
      <sheetName val="1.세출결산서 "/>
      <sheetName val="2.과목전용조서"/>
      <sheetName val="3.예비비사용조서"/>
      <sheetName val="14.기본재산수입명세서"/>
      <sheetName val="15.사업수입명세서"/>
      <sheetName val="16.정부보조금명세서"/>
      <sheetName val="17.후원금수입"/>
      <sheetName val="후원금수입명세서"/>
      <sheetName val="19.후원품수입명세서"/>
      <sheetName val="20.후원금사용명세서"/>
      <sheetName val="21.후원품사용명세서"/>
      <sheetName val="22.인건비명세서"/>
      <sheetName val="23.사업비명세서"/>
      <sheetName val="24.기타비용명세서"/>
      <sheetName val="25.현금잔액"/>
      <sheetName val="26.부채명세서"/>
      <sheetName val="27.감사보고서"/>
    </sheetNames>
    <sheetDataSet>
      <sheetData sheetId="0"/>
      <sheetData sheetId="1">
        <row r="6">
          <cell r="H6">
            <v>73896600</v>
          </cell>
          <cell r="I6">
            <v>73008173</v>
          </cell>
        </row>
        <row r="7">
          <cell r="H7">
            <v>400000</v>
          </cell>
          <cell r="I7">
            <v>50000</v>
          </cell>
        </row>
        <row r="8">
          <cell r="H8">
            <v>3740000</v>
          </cell>
          <cell r="I8">
            <v>2197120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I10" sqref="I10"/>
    </sheetView>
  </sheetViews>
  <sheetFormatPr defaultRowHeight="16.5"/>
  <cols>
    <col min="1" max="1" width="26.375" customWidth="1"/>
    <col min="2" max="4" width="18.625" customWidth="1"/>
    <col min="5" max="5" width="14.5" style="2" customWidth="1"/>
  </cols>
  <sheetData>
    <row r="1" spans="1:5" ht="48" customHeight="1">
      <c r="A1" s="73" t="s">
        <v>60</v>
      </c>
      <c r="B1" s="74"/>
      <c r="C1" s="74"/>
      <c r="D1" s="74"/>
      <c r="E1" s="74"/>
    </row>
    <row r="2" spans="1:5" ht="56.25" customHeight="1">
      <c r="A2" s="75"/>
      <c r="B2" s="75"/>
      <c r="C2" s="75"/>
      <c r="D2" s="75"/>
      <c r="E2" s="75"/>
    </row>
    <row r="3" spans="1:5" ht="11.25" customHeight="1">
      <c r="A3" s="4"/>
      <c r="B3" s="4"/>
      <c r="C3" s="4"/>
      <c r="D3" s="4"/>
      <c r="E3" s="4"/>
    </row>
    <row r="4" spans="1:5" ht="18.75" customHeight="1" thickBot="1">
      <c r="A4" s="76" t="s">
        <v>59</v>
      </c>
      <c r="B4" s="76"/>
      <c r="C4" s="76"/>
      <c r="D4" s="76"/>
      <c r="E4" s="76"/>
    </row>
    <row r="5" spans="1:5" s="3" customFormat="1" ht="26.1" customHeight="1">
      <c r="A5" s="77" t="s">
        <v>33</v>
      </c>
      <c r="B5" s="80" t="s">
        <v>34</v>
      </c>
      <c r="C5" s="80"/>
      <c r="D5" s="80"/>
      <c r="E5" s="81"/>
    </row>
    <row r="6" spans="1:5" s="3" customFormat="1" ht="26.1" customHeight="1">
      <c r="A6" s="78"/>
      <c r="B6" s="5" t="s">
        <v>61</v>
      </c>
      <c r="C6" s="5" t="s">
        <v>62</v>
      </c>
      <c r="D6" s="82" t="s">
        <v>19</v>
      </c>
      <c r="E6" s="6" t="s">
        <v>20</v>
      </c>
    </row>
    <row r="7" spans="1:5" s="3" customFormat="1" ht="26.1" customHeight="1" thickBot="1">
      <c r="A7" s="79"/>
      <c r="B7" s="7" t="s">
        <v>30</v>
      </c>
      <c r="C7" s="7" t="s">
        <v>31</v>
      </c>
      <c r="D7" s="83"/>
      <c r="E7" s="8" t="s">
        <v>0</v>
      </c>
    </row>
    <row r="8" spans="1:5" s="3" customFormat="1" ht="60" customHeight="1" thickTop="1">
      <c r="A8" s="9" t="s">
        <v>35</v>
      </c>
      <c r="B8" s="10">
        <f>총괄표!C14</f>
        <v>2309226305</v>
      </c>
      <c r="C8" s="10">
        <f>총괄표!D14</f>
        <v>2336265305</v>
      </c>
      <c r="D8" s="58">
        <f>B8-C8</f>
        <v>-27039000</v>
      </c>
      <c r="E8" s="61">
        <f>IF(ISERROR(D8/B8),"",(D8/B8))</f>
        <v>-1.1709116573570297E-2</v>
      </c>
    </row>
    <row r="9" spans="1:5" s="3" customFormat="1" ht="60" customHeight="1">
      <c r="A9" s="11" t="s">
        <v>36</v>
      </c>
      <c r="B9" s="12">
        <f>총괄표!C21</f>
        <v>416736269</v>
      </c>
      <c r="C9" s="12">
        <f>총괄표!D21</f>
        <v>381645536</v>
      </c>
      <c r="D9" s="59">
        <f>B9-C9</f>
        <v>35090733</v>
      </c>
      <c r="E9" s="62">
        <f>IF(ISERROR(D9/B9),"",(D9/B9))</f>
        <v>8.420369334352322E-2</v>
      </c>
    </row>
    <row r="10" spans="1:5" s="3" customFormat="1" ht="60" customHeight="1">
      <c r="A10" s="11" t="s">
        <v>37</v>
      </c>
      <c r="B10" s="12">
        <f>총괄표!C26</f>
        <v>133640977</v>
      </c>
      <c r="C10" s="12">
        <f>총괄표!D26</f>
        <v>119136164</v>
      </c>
      <c r="D10" s="59">
        <f>B10-C10</f>
        <v>14504813</v>
      </c>
      <c r="E10" s="62">
        <f>IF(ISERROR(D10/B10),"",(D10/B10))</f>
        <v>0.10853567016350082</v>
      </c>
    </row>
    <row r="11" spans="1:5" s="3" customFormat="1" ht="60" customHeight="1">
      <c r="A11" s="11" t="s">
        <v>38</v>
      </c>
      <c r="B11" s="12">
        <f>총괄표!C32</f>
        <v>125854627</v>
      </c>
      <c r="C11" s="12">
        <f>총괄표!D32</f>
        <v>123706200</v>
      </c>
      <c r="D11" s="59">
        <f>B11-C11</f>
        <v>2148427</v>
      </c>
      <c r="E11" s="62">
        <f>IF(ISERROR(D11/B11),"",(D11/B11))</f>
        <v>1.7070703328213751E-2</v>
      </c>
    </row>
    <row r="12" spans="1:5" ht="45" customHeight="1" thickBot="1">
      <c r="A12" s="13" t="s">
        <v>39</v>
      </c>
      <c r="B12" s="14">
        <f>SUM(B8:B11)</f>
        <v>2985458178</v>
      </c>
      <c r="C12" s="14">
        <f>SUM(C8:C11)</f>
        <v>2960753205</v>
      </c>
      <c r="D12" s="60">
        <f>B12-C12</f>
        <v>24704973</v>
      </c>
      <c r="E12" s="63">
        <f>IF(ISERROR(D12/B12),"",(D12/B12))</f>
        <v>8.2751026901171348E-3</v>
      </c>
    </row>
    <row r="14" spans="1:5" ht="17.25">
      <c r="A14" s="43" t="s">
        <v>32</v>
      </c>
    </row>
  </sheetData>
  <mergeCells count="6">
    <mergeCell ref="A1:E1"/>
    <mergeCell ref="A2:E2"/>
    <mergeCell ref="A4:E4"/>
    <mergeCell ref="A5:A7"/>
    <mergeCell ref="B5:E5"/>
    <mergeCell ref="D6:D7"/>
  </mergeCells>
  <phoneticPr fontId="2" type="noConversion"/>
  <printOptions horizontalCentered="1"/>
  <pageMargins left="0.39370078740157483" right="0.39370078740157483" top="0.59055118110236227" bottom="0.39370078740157483" header="0" footer="0.27559055118110237"/>
  <pageSetup paperSize="9" scale="90" orientation="portrait" r:id="rId1"/>
  <headerFooter>
    <oddFooter>&amp;C&amp;"-,굵게"&amp;12- 8 -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C6" sqref="C6"/>
    </sheetView>
  </sheetViews>
  <sheetFormatPr defaultRowHeight="16.5"/>
  <cols>
    <col min="1" max="1" width="8" bestFit="1" customWidth="1"/>
    <col min="2" max="2" width="10.625" customWidth="1"/>
    <col min="3" max="4" width="11.5" bestFit="1" customWidth="1"/>
    <col min="5" max="5" width="9.875" bestFit="1" customWidth="1"/>
    <col min="6" max="6" width="9.625" style="2" customWidth="1"/>
    <col min="7" max="7" width="10.625" customWidth="1"/>
    <col min="8" max="9" width="11.5" bestFit="1" customWidth="1"/>
    <col min="10" max="10" width="10.625" bestFit="1" customWidth="1"/>
    <col min="11" max="11" width="9" style="2"/>
  </cols>
  <sheetData>
    <row r="1" spans="1:11" ht="10.5" customHeight="1">
      <c r="A1" s="1"/>
    </row>
    <row r="2" spans="1:11" ht="56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2.25" customHeight="1" thickBot="1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3" customFormat="1" ht="23.1" customHeight="1">
      <c r="A4" s="87" t="s">
        <v>4</v>
      </c>
      <c r="B4" s="90" t="s">
        <v>5</v>
      </c>
      <c r="C4" s="90"/>
      <c r="D4" s="90"/>
      <c r="E4" s="90"/>
      <c r="F4" s="91"/>
      <c r="G4" s="92" t="s">
        <v>6</v>
      </c>
      <c r="H4" s="90"/>
      <c r="I4" s="90"/>
      <c r="J4" s="90"/>
      <c r="K4" s="93"/>
    </row>
    <row r="5" spans="1:11" s="3" customFormat="1" ht="23.1" customHeight="1">
      <c r="A5" s="88"/>
      <c r="B5" s="94" t="s">
        <v>18</v>
      </c>
      <c r="C5" s="21" t="s">
        <v>56</v>
      </c>
      <c r="D5" s="21" t="s">
        <v>56</v>
      </c>
      <c r="E5" s="96" t="s">
        <v>19</v>
      </c>
      <c r="F5" s="22" t="s">
        <v>20</v>
      </c>
      <c r="G5" s="98" t="s">
        <v>18</v>
      </c>
      <c r="H5" s="21" t="s">
        <v>57</v>
      </c>
      <c r="I5" s="21" t="s">
        <v>58</v>
      </c>
      <c r="J5" s="96" t="s">
        <v>19</v>
      </c>
      <c r="K5" s="23" t="s">
        <v>21</v>
      </c>
    </row>
    <row r="6" spans="1:11" s="3" customFormat="1" ht="23.1" customHeight="1" thickBot="1">
      <c r="A6" s="89"/>
      <c r="B6" s="95"/>
      <c r="C6" s="24" t="s">
        <v>30</v>
      </c>
      <c r="D6" s="24" t="s">
        <v>31</v>
      </c>
      <c r="E6" s="97"/>
      <c r="F6" s="25" t="s">
        <v>0</v>
      </c>
      <c r="G6" s="99"/>
      <c r="H6" s="24" t="s">
        <v>30</v>
      </c>
      <c r="I6" s="24" t="s">
        <v>31</v>
      </c>
      <c r="J6" s="97"/>
      <c r="K6" s="26" t="s">
        <v>0</v>
      </c>
    </row>
    <row r="7" spans="1:11" s="3" customFormat="1" ht="23.1" customHeight="1" thickTop="1">
      <c r="A7" s="15" t="s">
        <v>1</v>
      </c>
      <c r="B7" s="34" t="s">
        <v>14</v>
      </c>
      <c r="C7" s="27">
        <v>125387000</v>
      </c>
      <c r="D7" s="27">
        <v>127785000</v>
      </c>
      <c r="E7" s="46">
        <f t="shared" ref="E7:E18" si="0">C7-D7</f>
        <v>-2398000</v>
      </c>
      <c r="F7" s="64">
        <f>IF(ISERROR(E7/C7),"",(E7/C7))</f>
        <v>-1.9124789651239763E-2</v>
      </c>
      <c r="G7" s="38" t="s">
        <v>44</v>
      </c>
      <c r="H7" s="27">
        <f>SUM([1]총괄표!$H$6:$H$8)</f>
        <v>477580180</v>
      </c>
      <c r="I7" s="27">
        <f>SUM([1]총괄표!$I$6:$I$8)</f>
        <v>442624584</v>
      </c>
      <c r="J7" s="46">
        <f t="shared" ref="J7:J20" si="1">H7-I7</f>
        <v>34955596</v>
      </c>
      <c r="K7" s="64">
        <f>IF(ISERROR(J7/H7),"",(J7/H7))</f>
        <v>7.3193146331993933E-2</v>
      </c>
    </row>
    <row r="8" spans="1:11" s="3" customFormat="1" ht="23.1" customHeight="1">
      <c r="A8" s="16" t="s">
        <v>10</v>
      </c>
      <c r="B8" s="35" t="s">
        <v>15</v>
      </c>
      <c r="C8" s="28">
        <v>1910800000</v>
      </c>
      <c r="D8" s="28">
        <v>1920810177</v>
      </c>
      <c r="E8" s="47">
        <f t="shared" si="0"/>
        <v>-10010177</v>
      </c>
      <c r="F8" s="65">
        <f>IF(ISERROR(E8/C8),"",(E8/C8))</f>
        <v>-5.2387361314632612E-3</v>
      </c>
      <c r="G8" s="39" t="s">
        <v>45</v>
      </c>
      <c r="H8" s="28">
        <v>21000000</v>
      </c>
      <c r="I8" s="28">
        <v>19056400</v>
      </c>
      <c r="J8" s="47">
        <f t="shared" si="1"/>
        <v>1943600</v>
      </c>
      <c r="K8" s="65">
        <f>IF(ISERROR(J8/H8),"",(J8/H8))</f>
        <v>9.2552380952380955E-2</v>
      </c>
    </row>
    <row r="9" spans="1:11" s="3" customFormat="1" ht="23.1" customHeight="1">
      <c r="A9" s="16" t="s">
        <v>9</v>
      </c>
      <c r="B9" s="35" t="s">
        <v>22</v>
      </c>
      <c r="C9" s="28">
        <v>47000000</v>
      </c>
      <c r="D9" s="28">
        <v>63051205</v>
      </c>
      <c r="E9" s="47">
        <f t="shared" si="0"/>
        <v>-16051205</v>
      </c>
      <c r="F9" s="65">
        <f t="shared" ref="F9:F12" si="2">IF(ISERROR(E9/C9),"",(E9/C9))</f>
        <v>-0.34151500000000001</v>
      </c>
      <c r="G9" s="39" t="s">
        <v>46</v>
      </c>
      <c r="H9" s="28">
        <v>1698240969</v>
      </c>
      <c r="I9" s="28">
        <v>1624282612</v>
      </c>
      <c r="J9" s="47">
        <f t="shared" si="1"/>
        <v>73958357</v>
      </c>
      <c r="K9" s="65">
        <f t="shared" ref="K9:K13" si="3">IF(ISERROR(J9/H9),"",(J9/H9))</f>
        <v>4.3549978095010849E-2</v>
      </c>
    </row>
    <row r="10" spans="1:11" s="3" customFormat="1" ht="23.1" customHeight="1">
      <c r="A10" s="16" t="s">
        <v>7</v>
      </c>
      <c r="B10" s="35" t="s">
        <v>24</v>
      </c>
      <c r="C10" s="28">
        <v>65000000</v>
      </c>
      <c r="D10" s="28">
        <v>65000000</v>
      </c>
      <c r="E10" s="47">
        <f t="shared" si="0"/>
        <v>0</v>
      </c>
      <c r="F10" s="65">
        <f t="shared" si="2"/>
        <v>0</v>
      </c>
      <c r="G10" s="39" t="s">
        <v>47</v>
      </c>
      <c r="H10" s="28">
        <v>500000</v>
      </c>
      <c r="I10" s="28">
        <v>95352</v>
      </c>
      <c r="J10" s="47">
        <f t="shared" si="1"/>
        <v>404648</v>
      </c>
      <c r="K10" s="65">
        <f t="shared" si="3"/>
        <v>0.80929600000000002</v>
      </c>
    </row>
    <row r="11" spans="1:11" s="3" customFormat="1" ht="23.1" customHeight="1">
      <c r="A11" s="16"/>
      <c r="B11" s="35" t="s">
        <v>25</v>
      </c>
      <c r="C11" s="28">
        <v>154539305</v>
      </c>
      <c r="D11" s="28">
        <v>154539305</v>
      </c>
      <c r="E11" s="47"/>
      <c r="F11" s="65"/>
      <c r="G11" s="45" t="s">
        <v>53</v>
      </c>
      <c r="H11" s="28"/>
      <c r="I11" s="28">
        <v>224827243</v>
      </c>
      <c r="J11" s="47">
        <f t="shared" ref="J11" si="4">H11-I11</f>
        <v>-224827243</v>
      </c>
      <c r="K11" s="65" t="str">
        <f t="shared" ref="K11" si="5">IF(ISERROR(J11/H11),"",(J11/H11))</f>
        <v/>
      </c>
    </row>
    <row r="12" spans="1:11" s="3" customFormat="1" ht="23.1" customHeight="1">
      <c r="A12" s="16"/>
      <c r="B12" s="35" t="s">
        <v>26</v>
      </c>
      <c r="C12" s="28">
        <v>6500000</v>
      </c>
      <c r="D12" s="28">
        <v>5079618</v>
      </c>
      <c r="E12" s="47">
        <f t="shared" si="0"/>
        <v>1420382</v>
      </c>
      <c r="F12" s="65">
        <f t="shared" si="2"/>
        <v>0.21852030769230768</v>
      </c>
      <c r="G12" s="39" t="s">
        <v>48</v>
      </c>
      <c r="H12" s="28">
        <v>86526042</v>
      </c>
      <c r="I12" s="28"/>
      <c r="J12" s="47">
        <f t="shared" si="1"/>
        <v>86526042</v>
      </c>
      <c r="K12" s="65">
        <f t="shared" si="3"/>
        <v>1</v>
      </c>
    </row>
    <row r="13" spans="1:11" s="3" customFormat="1" ht="23.1" customHeight="1">
      <c r="A13" s="17"/>
      <c r="B13" s="35"/>
      <c r="C13" s="29"/>
      <c r="D13" s="29"/>
      <c r="E13" s="47">
        <f t="shared" si="0"/>
        <v>0</v>
      </c>
      <c r="F13" s="65" t="str">
        <f t="shared" ref="F13:F20" si="6">IF(ISERROR(E13/C13),"",(E13/C13))</f>
        <v/>
      </c>
      <c r="G13" s="45" t="s">
        <v>54</v>
      </c>
      <c r="H13" s="28">
        <v>25379114</v>
      </c>
      <c r="I13" s="28">
        <v>25379114</v>
      </c>
      <c r="J13" s="47"/>
      <c r="K13" s="65">
        <f t="shared" si="3"/>
        <v>0</v>
      </c>
    </row>
    <row r="14" spans="1:11" s="3" customFormat="1" ht="23.1" customHeight="1" thickBot="1">
      <c r="A14" s="57"/>
      <c r="B14" s="52" t="s">
        <v>42</v>
      </c>
      <c r="C14" s="53">
        <f>SUM(C7:C13)</f>
        <v>2309226305</v>
      </c>
      <c r="D14" s="53">
        <f>SUM(D7:D13)</f>
        <v>2336265305</v>
      </c>
      <c r="E14" s="54">
        <f t="shared" si="0"/>
        <v>-27039000</v>
      </c>
      <c r="F14" s="66">
        <f t="shared" si="6"/>
        <v>-1.1709116573570297E-2</v>
      </c>
      <c r="G14" s="55" t="s">
        <v>49</v>
      </c>
      <c r="H14" s="53">
        <f>SUM(H7:H13)</f>
        <v>2309226305</v>
      </c>
      <c r="I14" s="53">
        <f>SUM(I7:I13)</f>
        <v>2336265305</v>
      </c>
      <c r="J14" s="54">
        <f t="shared" si="1"/>
        <v>-27039000</v>
      </c>
      <c r="K14" s="70">
        <f>IF(ISERROR(J14/H14),"",(J14/H14))</f>
        <v>-1.1709116573570297E-2</v>
      </c>
    </row>
    <row r="15" spans="1:11" s="3" customFormat="1" ht="23.1" customHeight="1" thickTop="1">
      <c r="A15" s="16" t="s">
        <v>2</v>
      </c>
      <c r="B15" s="37" t="s">
        <v>16</v>
      </c>
      <c r="C15" s="31">
        <v>40584000</v>
      </c>
      <c r="D15" s="31">
        <v>33873210</v>
      </c>
      <c r="E15" s="49">
        <f t="shared" si="0"/>
        <v>6710790</v>
      </c>
      <c r="F15" s="67">
        <f>IF(ISERROR(E15/C15),"",(E15/C15))</f>
        <v>0.16535555884092254</v>
      </c>
      <c r="G15" s="41" t="s">
        <v>44</v>
      </c>
      <c r="H15" s="31">
        <f>SUM([2]총괄표!$H$6:$H$8)</f>
        <v>182873360</v>
      </c>
      <c r="I15" s="31">
        <f>SUM([2]총괄표!$I$6:$I$8)</f>
        <v>150697546</v>
      </c>
      <c r="J15" s="49">
        <f t="shared" si="1"/>
        <v>32175814</v>
      </c>
      <c r="K15" s="67">
        <f>IF(ISERROR(J15/H15),"",(J15/H15))</f>
        <v>0.17594587861239055</v>
      </c>
    </row>
    <row r="16" spans="1:11" s="3" customFormat="1" ht="23.1" customHeight="1">
      <c r="A16" s="16" t="s">
        <v>40</v>
      </c>
      <c r="B16" s="35" t="s">
        <v>17</v>
      </c>
      <c r="C16" s="28">
        <v>229440000</v>
      </c>
      <c r="D16" s="28">
        <v>201671499</v>
      </c>
      <c r="E16" s="49">
        <f t="shared" si="0"/>
        <v>27768501</v>
      </c>
      <c r="F16" s="65">
        <f>IF(ISERROR(E16/C16),"",(E16/C16))</f>
        <v>0.12102728817991631</v>
      </c>
      <c r="G16" s="39" t="s">
        <v>45</v>
      </c>
      <c r="H16" s="28">
        <v>3500000</v>
      </c>
      <c r="I16" s="28">
        <v>200000</v>
      </c>
      <c r="J16" s="49">
        <f t="shared" si="1"/>
        <v>3300000</v>
      </c>
      <c r="K16" s="65">
        <f>IF(ISERROR(J16/H16),"",(J16/H16))</f>
        <v>0.94285714285714284</v>
      </c>
    </row>
    <row r="17" spans="1:11" s="3" customFormat="1" ht="23.1" customHeight="1">
      <c r="A17" s="18" t="s">
        <v>11</v>
      </c>
      <c r="B17" s="35" t="s">
        <v>25</v>
      </c>
      <c r="C17" s="28">
        <v>144812269</v>
      </c>
      <c r="D17" s="28">
        <v>144812269</v>
      </c>
      <c r="E17" s="49">
        <f t="shared" si="0"/>
        <v>0</v>
      </c>
      <c r="F17" s="65">
        <f t="shared" ref="F17:F18" si="7">IF(ISERROR(E17/C17),"",(E17/C17))</f>
        <v>0</v>
      </c>
      <c r="G17" s="39" t="s">
        <v>46</v>
      </c>
      <c r="H17" s="28">
        <v>53790000</v>
      </c>
      <c r="I17" s="28">
        <v>28290746</v>
      </c>
      <c r="J17" s="49">
        <f t="shared" si="1"/>
        <v>25499254</v>
      </c>
      <c r="K17" s="65">
        <f t="shared" ref="K17:K20" si="8">IF(ISERROR(J17/H17),"",(J17/H17))</f>
        <v>0.47405194274028628</v>
      </c>
    </row>
    <row r="18" spans="1:11" s="3" customFormat="1" ht="23.1" customHeight="1">
      <c r="A18" s="18" t="s">
        <v>41</v>
      </c>
      <c r="B18" s="35" t="s">
        <v>43</v>
      </c>
      <c r="C18" s="28">
        <v>1900000</v>
      </c>
      <c r="D18" s="28">
        <v>1288558</v>
      </c>
      <c r="E18" s="49">
        <f t="shared" si="0"/>
        <v>611442</v>
      </c>
      <c r="F18" s="65">
        <f t="shared" si="7"/>
        <v>0.32181157894736845</v>
      </c>
      <c r="G18" s="39" t="s">
        <v>23</v>
      </c>
      <c r="H18" s="28">
        <v>70000000</v>
      </c>
      <c r="I18" s="28">
        <v>70000000</v>
      </c>
      <c r="J18" s="49">
        <f t="shared" si="1"/>
        <v>0</v>
      </c>
      <c r="K18" s="65">
        <f t="shared" si="8"/>
        <v>0</v>
      </c>
    </row>
    <row r="19" spans="1:11" s="3" customFormat="1" ht="23.1" customHeight="1">
      <c r="A19" s="18"/>
      <c r="B19" s="35"/>
      <c r="C19" s="28"/>
      <c r="D19" s="28"/>
      <c r="E19" s="47"/>
      <c r="F19" s="65"/>
      <c r="G19" s="44" t="s">
        <v>48</v>
      </c>
      <c r="H19" s="32">
        <v>106572909</v>
      </c>
      <c r="I19" s="32">
        <v>0</v>
      </c>
      <c r="J19" s="49">
        <f t="shared" si="1"/>
        <v>106572909</v>
      </c>
      <c r="K19" s="65">
        <f t="shared" si="8"/>
        <v>1</v>
      </c>
    </row>
    <row r="20" spans="1:11" s="3" customFormat="1" ht="23.1" customHeight="1">
      <c r="A20" s="20"/>
      <c r="B20" s="35"/>
      <c r="C20" s="28"/>
      <c r="D20" s="28"/>
      <c r="E20" s="47"/>
      <c r="F20" s="65" t="str">
        <f t="shared" si="6"/>
        <v/>
      </c>
      <c r="G20" s="44" t="s">
        <v>47</v>
      </c>
      <c r="H20" s="29">
        <v>0</v>
      </c>
      <c r="I20" s="29">
        <v>132457244</v>
      </c>
      <c r="J20" s="49">
        <f t="shared" si="1"/>
        <v>-132457244</v>
      </c>
      <c r="K20" s="65" t="str">
        <f t="shared" si="8"/>
        <v/>
      </c>
    </row>
    <row r="21" spans="1:11" s="3" customFormat="1" ht="23.1" customHeight="1" thickBot="1">
      <c r="A21" s="56"/>
      <c r="B21" s="52" t="s">
        <v>42</v>
      </c>
      <c r="C21" s="53">
        <f>SUM(C15:C20)</f>
        <v>416736269</v>
      </c>
      <c r="D21" s="53">
        <f>SUM(D15:D18)</f>
        <v>381645536</v>
      </c>
      <c r="E21" s="54">
        <f>C21-D21</f>
        <v>35090733</v>
      </c>
      <c r="F21" s="66">
        <f t="shared" ref="F21:F26" si="9">IF(ISERROR(E21/C21),"",(E21/C21))</f>
        <v>8.420369334352322E-2</v>
      </c>
      <c r="G21" s="55" t="s">
        <v>50</v>
      </c>
      <c r="H21" s="53">
        <f>SUM(H15:H20)</f>
        <v>416736269</v>
      </c>
      <c r="I21" s="53">
        <f>SUM(I15:I20)</f>
        <v>381645536</v>
      </c>
      <c r="J21" s="54">
        <f>H21-I21</f>
        <v>35090733</v>
      </c>
      <c r="K21" s="70">
        <f>IF(ISERROR(J21/H21),"",(J21/H21))</f>
        <v>8.420369334352322E-2</v>
      </c>
    </row>
    <row r="22" spans="1:11" s="3" customFormat="1" ht="23.1" customHeight="1" thickTop="1">
      <c r="A22" s="18" t="s">
        <v>3</v>
      </c>
      <c r="B22" s="37" t="s">
        <v>17</v>
      </c>
      <c r="C22" s="31">
        <v>114384000</v>
      </c>
      <c r="D22" s="31">
        <v>99934340</v>
      </c>
      <c r="E22" s="49">
        <f>C22-D22</f>
        <v>14449660</v>
      </c>
      <c r="F22" s="67">
        <f>IF(ISERROR(E22/C22),"",(E22/C22))</f>
        <v>0.12632588473912434</v>
      </c>
      <c r="G22" s="41" t="s">
        <v>46</v>
      </c>
      <c r="H22" s="31">
        <v>133640977</v>
      </c>
      <c r="I22" s="31">
        <v>97348093</v>
      </c>
      <c r="J22" s="49">
        <f>H22-I22</f>
        <v>36292884</v>
      </c>
      <c r="K22" s="67">
        <f>IF(ISERROR(J22/H22),"",(J22/H22))</f>
        <v>0.27157002900390348</v>
      </c>
    </row>
    <row r="23" spans="1:11" s="3" customFormat="1" ht="23.1" customHeight="1">
      <c r="A23" s="18" t="s">
        <v>12</v>
      </c>
      <c r="B23" s="35" t="s">
        <v>25</v>
      </c>
      <c r="C23" s="28">
        <v>18546977</v>
      </c>
      <c r="D23" s="28">
        <v>18546977</v>
      </c>
      <c r="E23" s="49">
        <f>C23-D23</f>
        <v>0</v>
      </c>
      <c r="F23" s="67">
        <f>IF(ISERROR(E23/C23),"",(E23/C23))</f>
        <v>0</v>
      </c>
      <c r="G23" s="44" t="s">
        <v>47</v>
      </c>
      <c r="H23" s="28"/>
      <c r="I23" s="28">
        <v>21788071</v>
      </c>
      <c r="J23" s="47">
        <f>H23-I23</f>
        <v>-21788071</v>
      </c>
      <c r="K23" s="67" t="str">
        <f>IF(ISERROR(J23/H23),"",(J23/H23))</f>
        <v/>
      </c>
    </row>
    <row r="24" spans="1:11" s="3" customFormat="1" ht="23.1" customHeight="1">
      <c r="A24" s="18" t="s">
        <v>13</v>
      </c>
      <c r="B24" s="35" t="s">
        <v>26</v>
      </c>
      <c r="C24" s="29">
        <v>710000</v>
      </c>
      <c r="D24" s="29">
        <v>654847</v>
      </c>
      <c r="E24" s="47">
        <f>C24-D24</f>
        <v>55153</v>
      </c>
      <c r="F24" s="65">
        <f t="shared" ref="F24" si="10">IF(ISERROR(E24/C24),"",(E24/C24))</f>
        <v>7.7680281690140851E-2</v>
      </c>
      <c r="G24" s="39"/>
      <c r="H24" s="28"/>
      <c r="I24" s="28"/>
      <c r="J24" s="47"/>
      <c r="K24" s="65" t="str">
        <f t="shared" ref="K24" si="11">IF(ISERROR(J24/H24),"",(J24/H24))</f>
        <v/>
      </c>
    </row>
    <row r="25" spans="1:11" s="3" customFormat="1" ht="23.1" customHeight="1">
      <c r="A25" s="18" t="s">
        <v>8</v>
      </c>
      <c r="B25" s="35"/>
      <c r="C25" s="29"/>
      <c r="D25" s="29"/>
      <c r="E25" s="47"/>
      <c r="F25" s="65"/>
      <c r="G25" s="39"/>
      <c r="H25" s="28"/>
      <c r="I25" s="28"/>
      <c r="J25" s="47"/>
      <c r="K25" s="65"/>
    </row>
    <row r="26" spans="1:11" s="3" customFormat="1" ht="23.1" customHeight="1" thickBot="1">
      <c r="A26" s="51"/>
      <c r="B26" s="52" t="s">
        <v>42</v>
      </c>
      <c r="C26" s="53">
        <f>SUM(C22:C25)</f>
        <v>133640977</v>
      </c>
      <c r="D26" s="53">
        <f>SUM(D22:D25)</f>
        <v>119136164</v>
      </c>
      <c r="E26" s="54">
        <f t="shared" ref="E26:E33" si="12">C26-D26</f>
        <v>14504813</v>
      </c>
      <c r="F26" s="66">
        <f t="shared" si="9"/>
        <v>0.10853567016350082</v>
      </c>
      <c r="G26" s="55" t="s">
        <v>50</v>
      </c>
      <c r="H26" s="53">
        <f>SUM(H22:H25)</f>
        <v>133640977</v>
      </c>
      <c r="I26" s="53">
        <f>SUM(I22:I25)</f>
        <v>119136164</v>
      </c>
      <c r="J26" s="54">
        <f t="shared" ref="J26:J33" si="13">H26-I26</f>
        <v>14504813</v>
      </c>
      <c r="K26" s="70">
        <f>IF(ISERROR(J26/H26),"",(J26/H26))</f>
        <v>0.10853567016350082</v>
      </c>
    </row>
    <row r="27" spans="1:11" s="3" customFormat="1" ht="23.1" customHeight="1" thickTop="1">
      <c r="A27" s="18" t="s">
        <v>27</v>
      </c>
      <c r="B27" s="37" t="s">
        <v>29</v>
      </c>
      <c r="C27" s="31">
        <v>113617250</v>
      </c>
      <c r="D27" s="31">
        <v>113617250</v>
      </c>
      <c r="E27" s="49">
        <f t="shared" si="12"/>
        <v>0</v>
      </c>
      <c r="F27" s="67"/>
      <c r="G27" s="41" t="s">
        <v>51</v>
      </c>
      <c r="H27" s="31">
        <f>SUM([3]총괄표!$H$6:$H$8)</f>
        <v>78036600</v>
      </c>
      <c r="I27" s="31">
        <f>SUM([3]총괄표!$I$6:$I$8)</f>
        <v>75255293</v>
      </c>
      <c r="J27" s="49">
        <f t="shared" si="13"/>
        <v>2781307</v>
      </c>
      <c r="K27" s="67">
        <f>IF(ISERROR(J27/H27),"",(J27/H27))</f>
        <v>3.5641058170140676E-2</v>
      </c>
    </row>
    <row r="28" spans="1:11" s="3" customFormat="1" ht="23.1" customHeight="1">
      <c r="A28" s="18" t="s">
        <v>28</v>
      </c>
      <c r="B28" s="35" t="s">
        <v>22</v>
      </c>
      <c r="C28" s="28">
        <v>3000000</v>
      </c>
      <c r="D28" s="28">
        <v>901000</v>
      </c>
      <c r="E28" s="49">
        <f t="shared" si="12"/>
        <v>2099000</v>
      </c>
      <c r="F28" s="65">
        <f>IF(ISERROR(E28/C28),"",(E28/C28))</f>
        <v>0.69966666666666666</v>
      </c>
      <c r="G28" s="39" t="s">
        <v>52</v>
      </c>
      <c r="H28" s="28">
        <v>46579000</v>
      </c>
      <c r="I28" s="28">
        <v>45116980</v>
      </c>
      <c r="J28" s="49">
        <f t="shared" si="13"/>
        <v>1462020</v>
      </c>
      <c r="K28" s="65">
        <f>IF(ISERROR(J28/H28),"",(J28/H28))</f>
        <v>3.1387964533373405E-2</v>
      </c>
    </row>
    <row r="29" spans="1:11" s="3" customFormat="1" ht="23.1" customHeight="1">
      <c r="A29" s="18" t="s">
        <v>13</v>
      </c>
      <c r="B29" s="35" t="s">
        <v>24</v>
      </c>
      <c r="C29" s="29">
        <v>5000000</v>
      </c>
      <c r="D29" s="29">
        <v>5000000</v>
      </c>
      <c r="E29" s="49">
        <f t="shared" si="12"/>
        <v>0</v>
      </c>
      <c r="F29" s="65"/>
      <c r="G29" s="39" t="s">
        <v>47</v>
      </c>
      <c r="H29" s="28">
        <v>300000</v>
      </c>
      <c r="I29" s="28">
        <v>6403</v>
      </c>
      <c r="J29" s="49">
        <f t="shared" si="13"/>
        <v>293597</v>
      </c>
      <c r="K29" s="65">
        <f t="shared" ref="K29:K31" si="14">IF(ISERROR(J29/H29),"",(J29/H29))</f>
        <v>0.97865666666666662</v>
      </c>
    </row>
    <row r="30" spans="1:11" s="3" customFormat="1" ht="23.1" customHeight="1">
      <c r="A30" s="18" t="s">
        <v>8</v>
      </c>
      <c r="B30" s="35" t="s">
        <v>25</v>
      </c>
      <c r="C30" s="29">
        <v>4187377</v>
      </c>
      <c r="D30" s="29">
        <v>4187377</v>
      </c>
      <c r="E30" s="49">
        <f t="shared" si="12"/>
        <v>0</v>
      </c>
      <c r="F30" s="67"/>
      <c r="G30" s="45" t="s">
        <v>53</v>
      </c>
      <c r="H30" s="28"/>
      <c r="I30" s="28">
        <v>3327524</v>
      </c>
      <c r="J30" s="49">
        <f t="shared" si="13"/>
        <v>-3327524</v>
      </c>
      <c r="K30" s="65" t="str">
        <f t="shared" si="14"/>
        <v/>
      </c>
    </row>
    <row r="31" spans="1:11" s="3" customFormat="1" ht="23.1" customHeight="1">
      <c r="A31" s="18"/>
      <c r="B31" s="35" t="s">
        <v>26</v>
      </c>
      <c r="C31" s="29">
        <v>50000</v>
      </c>
      <c r="D31" s="29">
        <v>573</v>
      </c>
      <c r="E31" s="49">
        <f t="shared" si="12"/>
        <v>49427</v>
      </c>
      <c r="F31" s="65">
        <f>IF(ISERROR(E31/C31),"",(E31/C31))</f>
        <v>0.98853999999999997</v>
      </c>
      <c r="G31" s="45" t="s">
        <v>48</v>
      </c>
      <c r="H31" s="28">
        <v>939027</v>
      </c>
      <c r="I31" s="28">
        <v>0</v>
      </c>
      <c r="J31" s="49">
        <f t="shared" si="13"/>
        <v>939027</v>
      </c>
      <c r="K31" s="65">
        <f t="shared" si="14"/>
        <v>1</v>
      </c>
    </row>
    <row r="32" spans="1:11" s="3" customFormat="1" ht="23.1" customHeight="1" thickBot="1">
      <c r="A32" s="19"/>
      <c r="B32" s="36" t="s">
        <v>42</v>
      </c>
      <c r="C32" s="30">
        <f>SUM(C27:C31)</f>
        <v>125854627</v>
      </c>
      <c r="D32" s="30">
        <f>SUM(D27:D31)</f>
        <v>123706200</v>
      </c>
      <c r="E32" s="48">
        <f t="shared" si="12"/>
        <v>2148427</v>
      </c>
      <c r="F32" s="68">
        <f>IF(ISERROR(E32/C32),"",(E32/C32))</f>
        <v>1.7070703328213751E-2</v>
      </c>
      <c r="G32" s="40" t="s">
        <v>50</v>
      </c>
      <c r="H32" s="30">
        <f>SUM(H27:H31)</f>
        <v>125854627</v>
      </c>
      <c r="I32" s="30">
        <f>SUM(I27:I31)</f>
        <v>123706200</v>
      </c>
      <c r="J32" s="48">
        <f t="shared" si="13"/>
        <v>2148427</v>
      </c>
      <c r="K32" s="71">
        <f>IF(ISERROR(J32/H32),"",(J32/H32))</f>
        <v>1.7070703328213751E-2</v>
      </c>
    </row>
    <row r="33" spans="1:11" ht="33" customHeight="1" thickBot="1">
      <c r="A33" s="84" t="s">
        <v>39</v>
      </c>
      <c r="B33" s="85"/>
      <c r="C33" s="33">
        <f>C14+C21+C26+C32</f>
        <v>2985458178</v>
      </c>
      <c r="D33" s="33">
        <f>D14+D21+D26+D32</f>
        <v>2960753205</v>
      </c>
      <c r="E33" s="50">
        <f t="shared" si="12"/>
        <v>24704973</v>
      </c>
      <c r="F33" s="69">
        <f>IF(ISERROR(E33/C33),"",(E33/C33))</f>
        <v>8.2751026901171348E-3</v>
      </c>
      <c r="G33" s="42" t="s">
        <v>39</v>
      </c>
      <c r="H33" s="33">
        <f>SUM(H26,H21,H14,H32)</f>
        <v>2985458178</v>
      </c>
      <c r="I33" s="33">
        <f>SUM(I26,I21,I14,I32)</f>
        <v>2960753205</v>
      </c>
      <c r="J33" s="50">
        <f t="shared" si="13"/>
        <v>24704973</v>
      </c>
      <c r="K33" s="72">
        <f>IF(ISERROR(J33/H33),"",(J33/H33))</f>
        <v>8.2751026901171348E-3</v>
      </c>
    </row>
    <row r="35" spans="1:11">
      <c r="A35" t="s">
        <v>32</v>
      </c>
    </row>
  </sheetData>
  <mergeCells count="10">
    <mergeCell ref="A33:B33"/>
    <mergeCell ref="A2:K2"/>
    <mergeCell ref="A3:K3"/>
    <mergeCell ref="A4:A6"/>
    <mergeCell ref="B4:F4"/>
    <mergeCell ref="G4:K4"/>
    <mergeCell ref="B5:B6"/>
    <mergeCell ref="E5:E6"/>
    <mergeCell ref="G5:G6"/>
    <mergeCell ref="J5:J6"/>
  </mergeCells>
  <phoneticPr fontId="2" type="noConversion"/>
  <printOptions horizontalCentered="1"/>
  <pageMargins left="0.59055118110236227" right="0.59055118110236227" top="0.78740157480314965" bottom="0.59055118110236227" header="0" footer="0.27559055118110237"/>
  <pageSetup paperSize="9" scale="72" orientation="portrait" r:id="rId1"/>
  <headerFooter>
    <oddFooter>&amp;C&amp;"-,굵게"&amp;14- 9 -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새서식</vt:lpstr>
      <vt:lpstr>총괄표</vt:lpstr>
      <vt:lpstr>Sheet2</vt:lpstr>
      <vt:lpstr>Sheet3</vt:lpstr>
      <vt:lpstr>새서식!Print_Area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행정본부</dc:creator>
  <cp:lastModifiedBy>노지원</cp:lastModifiedBy>
  <cp:lastPrinted>2017-03-20T01:01:55Z</cp:lastPrinted>
  <dcterms:created xsi:type="dcterms:W3CDTF">2011-06-30T01:58:01Z</dcterms:created>
  <dcterms:modified xsi:type="dcterms:W3CDTF">2017-03-20T01:07:21Z</dcterms:modified>
</cp:coreProperties>
</file>